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avirott\Downloads\"/>
    </mc:Choice>
  </mc:AlternateContent>
  <bookViews>
    <workbookView xWindow="0" yWindow="0" windowWidth="22800" windowHeight="11040"/>
  </bookViews>
  <sheets>
    <sheet name="Flotteurs" sheetId="2" r:id="rId1"/>
    <sheet name="Paramètres" sheetId="1" r:id="rId2"/>
    <sheet name="Resistance Sphère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7" i="3"/>
  <c r="B16" i="3"/>
  <c r="B11" i="3"/>
  <c r="B14" i="3" s="1"/>
  <c r="B12" i="3"/>
  <c r="B9" i="3"/>
  <c r="D23" i="2"/>
  <c r="E23" i="2"/>
  <c r="F23" i="2"/>
  <c r="F24" i="2" s="1"/>
  <c r="D24" i="2"/>
  <c r="E24" i="2"/>
  <c r="D20" i="2"/>
  <c r="E20" i="2"/>
  <c r="F20" i="2"/>
  <c r="D7" i="2"/>
  <c r="D14" i="2" s="1"/>
  <c r="D16" i="2" s="1"/>
  <c r="F7" i="2"/>
  <c r="F14" i="2" s="1"/>
  <c r="F16" i="2" s="1"/>
  <c r="E7" i="2"/>
  <c r="E14" i="2" s="1"/>
  <c r="E16" i="2" s="1"/>
  <c r="D13" i="2"/>
  <c r="E13" i="2"/>
  <c r="F13" i="2"/>
  <c r="D12" i="2"/>
  <c r="E12" i="2"/>
  <c r="F12" i="2"/>
  <c r="D4" i="2"/>
  <c r="E4" i="2"/>
  <c r="F4" i="2"/>
  <c r="H20" i="2"/>
  <c r="H14" i="2"/>
  <c r="H12" i="2"/>
  <c r="G12" i="2"/>
  <c r="H13" i="2"/>
  <c r="H16" i="2"/>
  <c r="H7" i="2"/>
  <c r="H4" i="2"/>
  <c r="C16" i="2"/>
  <c r="G16" i="2"/>
  <c r="C20" i="2"/>
  <c r="G20" i="2"/>
  <c r="C14" i="2"/>
  <c r="G14" i="2"/>
  <c r="G13" i="2"/>
  <c r="C12" i="2"/>
  <c r="C13" i="2" s="1"/>
  <c r="B12" i="2"/>
  <c r="B13" i="2" s="1"/>
  <c r="G7" i="2"/>
  <c r="G4" i="2"/>
  <c r="C4" i="2"/>
  <c r="C23" i="2" s="1"/>
  <c r="C24" i="2" s="1"/>
  <c r="B4" i="2"/>
  <c r="C7" i="2"/>
  <c r="B7" i="2"/>
  <c r="B5" i="2" s="1"/>
  <c r="C2" i="1"/>
  <c r="B4" i="1" s="1"/>
  <c r="B14" i="2" l="1"/>
  <c r="B20" i="2" s="1"/>
  <c r="B23" i="2" s="1"/>
  <c r="B24" i="2" s="1"/>
  <c r="H23" i="2"/>
  <c r="H24" i="2" s="1"/>
  <c r="G23" i="2"/>
  <c r="G24" i="2" s="1"/>
  <c r="B16" i="2" l="1"/>
  <c r="D17" i="2" s="1"/>
  <c r="B17" i="2" l="1"/>
  <c r="C17" i="2"/>
  <c r="E17" i="2"/>
  <c r="G17" i="2"/>
  <c r="F17" i="2"/>
  <c r="H17" i="2"/>
</calcChain>
</file>

<file path=xl/sharedStrings.xml><?xml version="1.0" encoding="utf-8"?>
<sst xmlns="http://schemas.openxmlformats.org/spreadsheetml/2006/main" count="48" uniqueCount="41">
  <si>
    <t>Ville</t>
  </si>
  <si>
    <t>Latitude</t>
  </si>
  <si>
    <t>Lat. (rad)</t>
  </si>
  <si>
    <t>Altitude</t>
  </si>
  <si>
    <t>Cannes</t>
  </si>
  <si>
    <t>Pesanteur: g</t>
  </si>
  <si>
    <t>Masse</t>
  </si>
  <si>
    <t>Poids réel</t>
  </si>
  <si>
    <t>Masse volumique Liquide</t>
  </si>
  <si>
    <t>Poussée d'archimède</t>
  </si>
  <si>
    <t>Flottabilité / Poids apparent</t>
  </si>
  <si>
    <t>Balle de 
Ping Pong</t>
  </si>
  <si>
    <t>Mouse 
R-3312</t>
  </si>
  <si>
    <t>Mousse 
R-3318</t>
  </si>
  <si>
    <t>Volume</t>
  </si>
  <si>
    <t>Masse volumique</t>
  </si>
  <si>
    <t>Dimension</t>
  </si>
  <si>
    <t>Poussée d'Archimède</t>
  </si>
  <si>
    <t>Poids apparent</t>
  </si>
  <si>
    <t>Quantité</t>
  </si>
  <si>
    <t>Masse totale</t>
  </si>
  <si>
    <t>Poids réel total</t>
  </si>
  <si>
    <t>Volume total</t>
  </si>
  <si>
    <t>Prix total</t>
  </si>
  <si>
    <t>Ratio Prix total / Volume total</t>
  </si>
  <si>
    <t>Profondeur théorique</t>
  </si>
  <si>
    <t>Ratio Prix / Volume normalisé</t>
  </si>
  <si>
    <t>E</t>
  </si>
  <si>
    <t>t</t>
  </si>
  <si>
    <t>R</t>
  </si>
  <si>
    <t>Poisson ratio</t>
  </si>
  <si>
    <t>Shell thickness</t>
  </si>
  <si>
    <t>Sphere radius</t>
  </si>
  <si>
    <t>v</t>
  </si>
  <si>
    <t>Balle Celluloïde</t>
  </si>
  <si>
    <t>Diamètre</t>
  </si>
  <si>
    <t>Young's modulus</t>
  </si>
  <si>
    <t>Profondeur  max</t>
  </si>
  <si>
    <t>Avec marge à 50%</t>
  </si>
  <si>
    <t>Pe-Pi</t>
  </si>
  <si>
    <t>Balle Plastique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</si>
</sst>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€&quot;_-;\-* #,##0.00\ &quot;€&quot;_-;_-* &quot;-&quot;??\ &quot;€&quot;_-;_-@_-"/>
    <numFmt numFmtId="164" formatCode="0.00&quot; °&quot;"/>
    <numFmt numFmtId="165" formatCode="0.000&quot; kg&quot;"/>
    <numFmt numFmtId="166" formatCode="0.00&quot; N&quot;"/>
    <numFmt numFmtId="167" formatCode="0.000&quot; m&quot;"/>
    <numFmt numFmtId="168" formatCode="0.0&quot; m&quot;"/>
    <numFmt numFmtId="169" formatCode="0.00E+00&quot; m3&quot;"/>
    <numFmt numFmtId="170" formatCode="0&quot; kg/m3&quot;"/>
    <numFmt numFmtId="171" formatCode="0.0000&quot; kg&quot;"/>
    <numFmt numFmtId="172" formatCode="0.0"/>
    <numFmt numFmtId="173" formatCode="0.0&quot; N/m²&quot;"/>
    <numFmt numFmtId="174" formatCode="0.000&quot; N/m²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2" borderId="1" xfId="0" applyNumberFormat="1" applyFill="1" applyBorder="1"/>
    <xf numFmtId="166" fontId="0" fillId="0" borderId="1" xfId="0" applyNumberFormat="1" applyBorder="1"/>
    <xf numFmtId="167" fontId="0" fillId="2" borderId="1" xfId="0" applyNumberFormat="1" applyFill="1" applyBorder="1"/>
    <xf numFmtId="169" fontId="0" fillId="0" borderId="1" xfId="0" applyNumberFormat="1" applyBorder="1"/>
    <xf numFmtId="170" fontId="0" fillId="2" borderId="1" xfId="0" applyNumberFormat="1" applyFill="1" applyBorder="1"/>
    <xf numFmtId="171" fontId="0" fillId="2" borderId="1" xfId="0" applyNumberFormat="1" applyFill="1" applyBorder="1"/>
    <xf numFmtId="0" fontId="2" fillId="0" borderId="0" xfId="0" applyFont="1" applyBorder="1" applyAlignment="1"/>
    <xf numFmtId="0" fontId="0" fillId="0" borderId="0" xfId="0" applyBorder="1"/>
    <xf numFmtId="165" fontId="0" fillId="0" borderId="0" xfId="0" applyNumberFormat="1" applyFill="1" applyBorder="1"/>
    <xf numFmtId="0" fontId="0" fillId="0" borderId="0" xfId="0" applyFill="1" applyBorder="1"/>
    <xf numFmtId="169" fontId="0" fillId="0" borderId="0" xfId="0" applyNumberFormat="1" applyBorder="1"/>
    <xf numFmtId="169" fontId="0" fillId="0" borderId="0" xfId="0" applyNumberFormat="1" applyFill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1" xfId="0" applyNumberFormat="1" applyFill="1" applyBorder="1"/>
    <xf numFmtId="170" fontId="0" fillId="0" borderId="1" xfId="0" applyNumberFormat="1" applyBorder="1"/>
    <xf numFmtId="165" fontId="0" fillId="0" borderId="1" xfId="0" applyNumberFormat="1" applyBorder="1"/>
    <xf numFmtId="1" fontId="0" fillId="0" borderId="0" xfId="0" applyNumberFormat="1" applyBorder="1" applyAlignment="1">
      <alignment horizontal="center"/>
    </xf>
    <xf numFmtId="169" fontId="0" fillId="2" borderId="1" xfId="0" applyNumberFormat="1" applyFill="1" applyBorder="1"/>
    <xf numFmtId="171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168" fontId="0" fillId="0" borderId="1" xfId="0" applyNumberFormat="1" applyBorder="1"/>
    <xf numFmtId="44" fontId="0" fillId="0" borderId="1" xfId="1" applyFont="1" applyBorder="1" applyAlignment="1"/>
    <xf numFmtId="44" fontId="0" fillId="0" borderId="1" xfId="1" applyFont="1" applyFill="1" applyBorder="1" applyAlignment="1"/>
    <xf numFmtId="172" fontId="0" fillId="0" borderId="0" xfId="0" applyNumberFormat="1" applyBorder="1" applyAlignment="1">
      <alignment horizontal="center"/>
    </xf>
    <xf numFmtId="171" fontId="0" fillId="2" borderId="0" xfId="0" applyNumberFormat="1" applyFill="1"/>
    <xf numFmtId="170" fontId="0" fillId="2" borderId="0" xfId="0" applyNumberFormat="1" applyFill="1"/>
    <xf numFmtId="167" fontId="0" fillId="2" borderId="0" xfId="0" applyNumberFormat="1" applyFill="1"/>
    <xf numFmtId="173" fontId="0" fillId="2" borderId="0" xfId="0" applyNumberFormat="1" applyFill="1"/>
    <xf numFmtId="0" fontId="0" fillId="2" borderId="0" xfId="0" applyFill="1"/>
    <xf numFmtId="168" fontId="0" fillId="0" borderId="0" xfId="0" applyNumberFormat="1"/>
    <xf numFmtId="174" fontId="0" fillId="0" borderId="0" xfId="0" applyNumberFormat="1"/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>
      <selection activeCell="B9" sqref="B9"/>
    </sheetView>
  </sheetViews>
  <sheetFormatPr baseColWidth="10" defaultRowHeight="15" x14ac:dyDescent="0.25"/>
  <cols>
    <col min="1" max="1" width="30.7109375" style="16" customWidth="1"/>
    <col min="2" max="2" width="12.42578125" customWidth="1"/>
    <col min="3" max="3" width="11.7109375" bestFit="1" customWidth="1"/>
    <col min="4" max="6" width="11.7109375" customWidth="1"/>
    <col min="7" max="7" width="11.7109375" bestFit="1" customWidth="1"/>
  </cols>
  <sheetData>
    <row r="2" spans="1:8" ht="30" x14ac:dyDescent="0.25">
      <c r="B2" s="21" t="s">
        <v>11</v>
      </c>
      <c r="C2" s="41" t="s">
        <v>12</v>
      </c>
      <c r="D2" s="42"/>
      <c r="E2" s="42"/>
      <c r="F2" s="43"/>
      <c r="G2" s="44" t="s">
        <v>13</v>
      </c>
      <c r="H2" s="45"/>
    </row>
    <row r="3" spans="1:8" x14ac:dyDescent="0.25">
      <c r="A3" s="16" t="s">
        <v>6</v>
      </c>
      <c r="B3" s="14">
        <v>2.7000000000000001E-3</v>
      </c>
      <c r="C3" s="9">
        <v>0.05</v>
      </c>
      <c r="D3" s="9">
        <v>0.22700000000000001</v>
      </c>
      <c r="E3" s="9">
        <v>0.40300000000000002</v>
      </c>
      <c r="F3" s="9">
        <v>1.512</v>
      </c>
      <c r="G3" s="9">
        <v>0.14799999999999999</v>
      </c>
      <c r="H3" s="9">
        <v>2.2679999999999998</v>
      </c>
    </row>
    <row r="4" spans="1:8" x14ac:dyDescent="0.25">
      <c r="A4" s="17" t="s">
        <v>7</v>
      </c>
      <c r="B4" s="10">
        <f>B3*Paramètres!$B4</f>
        <v>2.6473205006380642E-2</v>
      </c>
      <c r="C4" s="23">
        <f>C3*Paramètres!$B4</f>
        <v>0.49024453715519711</v>
      </c>
      <c r="D4" s="23">
        <f>D3*Paramètres!$B4</f>
        <v>2.2257101986845949</v>
      </c>
      <c r="E4" s="23">
        <f>E3*Paramètres!$B4</f>
        <v>3.9513709694708887</v>
      </c>
      <c r="F4" s="23">
        <f>F3*Paramètres!$B4</f>
        <v>14.82499480357316</v>
      </c>
      <c r="G4" s="23">
        <f>G3*Paramètres!$B4</f>
        <v>1.4511238299793832</v>
      </c>
      <c r="H4" s="23">
        <f>H3*Paramètres!$B4</f>
        <v>22.237492205359736</v>
      </c>
    </row>
    <row r="5" spans="1:8" x14ac:dyDescent="0.25">
      <c r="A5" s="17" t="s">
        <v>15</v>
      </c>
      <c r="B5" s="24">
        <f>B3/B7</f>
        <v>80.572189940272011</v>
      </c>
      <c r="C5" s="13">
        <v>192</v>
      </c>
      <c r="D5" s="13">
        <v>192</v>
      </c>
      <c r="E5" s="13">
        <v>192</v>
      </c>
      <c r="F5" s="13">
        <v>192</v>
      </c>
      <c r="G5" s="13">
        <v>288</v>
      </c>
      <c r="H5" s="13">
        <v>288</v>
      </c>
    </row>
    <row r="6" spans="1:8" x14ac:dyDescent="0.25">
      <c r="A6" s="17" t="s">
        <v>16</v>
      </c>
      <c r="B6" s="11">
        <v>0.04</v>
      </c>
      <c r="C6" s="23"/>
      <c r="D6" s="23"/>
      <c r="E6" s="23"/>
      <c r="F6" s="23"/>
      <c r="G6" s="6"/>
      <c r="H6" s="6"/>
    </row>
    <row r="7" spans="1:8" x14ac:dyDescent="0.25">
      <c r="A7" s="17" t="s">
        <v>14</v>
      </c>
      <c r="B7" s="12">
        <f>4/3*PI()*(B6/2)^3</f>
        <v>3.3510321638291131E-5</v>
      </c>
      <c r="C7" s="27">
        <f>0.203*0.102*0.013</f>
        <v>2.6917799999999996E-4</v>
      </c>
      <c r="D7" s="27">
        <f>0.305*0.152*0.025</f>
        <v>1.1590000000000001E-3</v>
      </c>
      <c r="E7" s="27">
        <f>0.406*0.203*0.025</f>
        <v>2.0604500000000001E-3</v>
      </c>
      <c r="F7" s="27">
        <f>0.61*0.203*0.064</f>
        <v>7.9251200000000008E-3</v>
      </c>
      <c r="G7" s="27">
        <f>0.124*0.086*0.048</f>
        <v>5.1187200000000002E-4</v>
      </c>
      <c r="H7" s="27">
        <f>0.61*0.203*0.064</f>
        <v>7.9251200000000008E-3</v>
      </c>
    </row>
    <row r="8" spans="1:8" x14ac:dyDescent="0.25">
      <c r="A8" s="17" t="s">
        <v>25</v>
      </c>
      <c r="B8" s="30">
        <v>30</v>
      </c>
      <c r="C8" s="30">
        <v>182</v>
      </c>
      <c r="D8" s="30">
        <v>182</v>
      </c>
      <c r="E8" s="30">
        <v>182</v>
      </c>
      <c r="F8" s="30">
        <v>182</v>
      </c>
      <c r="G8" s="30">
        <v>488</v>
      </c>
      <c r="H8" s="30">
        <v>488</v>
      </c>
    </row>
    <row r="9" spans="1:8" x14ac:dyDescent="0.25">
      <c r="A9" s="17"/>
      <c r="B9" s="19"/>
      <c r="C9" s="20"/>
      <c r="D9" s="20"/>
      <c r="E9" s="20"/>
      <c r="F9" s="20"/>
      <c r="G9" s="20"/>
    </row>
    <row r="10" spans="1:8" x14ac:dyDescent="0.25">
      <c r="A10" s="17" t="s">
        <v>19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</row>
    <row r="11" spans="1:8" x14ac:dyDescent="0.25">
      <c r="A11" s="17"/>
      <c r="B11" s="26"/>
      <c r="C11" s="26"/>
      <c r="D11" s="26"/>
      <c r="E11" s="26"/>
      <c r="F11" s="26"/>
      <c r="G11" s="26"/>
    </row>
    <row r="12" spans="1:8" x14ac:dyDescent="0.25">
      <c r="A12" s="17" t="s">
        <v>20</v>
      </c>
      <c r="B12" s="28">
        <f>B3*B10</f>
        <v>2.7000000000000001E-3</v>
      </c>
      <c r="C12" s="28">
        <f t="shared" ref="C12:F12" si="0">C3*C10</f>
        <v>0.05</v>
      </c>
      <c r="D12" s="28">
        <f t="shared" si="0"/>
        <v>0.22700000000000001</v>
      </c>
      <c r="E12" s="28">
        <f t="shared" si="0"/>
        <v>0.40300000000000002</v>
      </c>
      <c r="F12" s="28">
        <f t="shared" si="0"/>
        <v>1.512</v>
      </c>
      <c r="G12" s="28">
        <f>G3*G10</f>
        <v>0.14799999999999999</v>
      </c>
      <c r="H12" s="28">
        <f>H3*H10</f>
        <v>2.2679999999999998</v>
      </c>
    </row>
    <row r="13" spans="1:8" x14ac:dyDescent="0.25">
      <c r="A13" s="17" t="s">
        <v>21</v>
      </c>
      <c r="B13" s="10">
        <f>B12*Paramètres!$B4</f>
        <v>2.6473205006380642E-2</v>
      </c>
      <c r="C13" s="10">
        <f>C12*Paramètres!$B4</f>
        <v>0.49024453715519711</v>
      </c>
      <c r="D13" s="10">
        <f>D12*Paramètres!$B4</f>
        <v>2.2257101986845949</v>
      </c>
      <c r="E13" s="10">
        <f>E12*Paramètres!$B4</f>
        <v>3.9513709694708887</v>
      </c>
      <c r="F13" s="10">
        <f>F12*Paramètres!$B4</f>
        <v>14.82499480357316</v>
      </c>
      <c r="G13" s="10">
        <f>G12*Paramètres!$B4</f>
        <v>1.4511238299793832</v>
      </c>
      <c r="H13" s="10">
        <f>H12*Paramètres!$B4</f>
        <v>22.237492205359736</v>
      </c>
    </row>
    <row r="14" spans="1:8" x14ac:dyDescent="0.25">
      <c r="A14" s="17" t="s">
        <v>22</v>
      </c>
      <c r="B14" s="12">
        <f>B7*B10</f>
        <v>3.3510321638291131E-5</v>
      </c>
      <c r="C14" s="12">
        <f t="shared" ref="C14:G14" si="1">C7*C10</f>
        <v>2.6917799999999996E-4</v>
      </c>
      <c r="D14" s="12">
        <f t="shared" si="1"/>
        <v>1.1590000000000001E-3</v>
      </c>
      <c r="E14" s="12">
        <f t="shared" si="1"/>
        <v>2.0604500000000001E-3</v>
      </c>
      <c r="F14" s="12">
        <f t="shared" si="1"/>
        <v>7.9251200000000008E-3</v>
      </c>
      <c r="G14" s="12">
        <f t="shared" si="1"/>
        <v>5.1187200000000002E-4</v>
      </c>
      <c r="H14" s="12">
        <f>H7*H10</f>
        <v>7.9251200000000008E-3</v>
      </c>
    </row>
    <row r="15" spans="1:8" x14ac:dyDescent="0.25">
      <c r="A15" s="17" t="s">
        <v>23</v>
      </c>
      <c r="B15" s="31">
        <f>21.9*B10/72</f>
        <v>0.30416666666666664</v>
      </c>
      <c r="C15" s="32">
        <v>9</v>
      </c>
      <c r="D15" s="32">
        <v>21</v>
      </c>
      <c r="E15" s="32">
        <v>34</v>
      </c>
      <c r="F15" s="32">
        <v>94</v>
      </c>
      <c r="G15" s="31">
        <v>12</v>
      </c>
      <c r="H15" s="31">
        <v>128</v>
      </c>
    </row>
    <row r="16" spans="1:8" x14ac:dyDescent="0.25">
      <c r="A16" s="17" t="s">
        <v>24</v>
      </c>
      <c r="B16" s="29">
        <f>B15/B14</f>
        <v>9076.8053482096548</v>
      </c>
      <c r="C16" s="29">
        <f t="shared" ref="C16:H16" si="2">C15/C14</f>
        <v>33435.124713015182</v>
      </c>
      <c r="D16" s="29">
        <f t="shared" ref="D16" si="3">D15/D14</f>
        <v>18119.068162208798</v>
      </c>
      <c r="E16" s="29">
        <f t="shared" ref="E16" si="4">E15/E14</f>
        <v>16501.249727001381</v>
      </c>
      <c r="F16" s="29">
        <f t="shared" ref="F16" si="5">F15/F14</f>
        <v>11861.019139142372</v>
      </c>
      <c r="G16" s="29">
        <f t="shared" si="2"/>
        <v>23443.360840210051</v>
      </c>
      <c r="H16" s="29">
        <f t="shared" si="2"/>
        <v>16151.174997981101</v>
      </c>
    </row>
    <row r="17" spans="1:8" x14ac:dyDescent="0.25">
      <c r="A17" s="17" t="s">
        <v>26</v>
      </c>
      <c r="B17" s="33">
        <f>B16/MIN($B16:$H16)</f>
        <v>1</v>
      </c>
      <c r="C17" s="33">
        <f t="shared" ref="C17:H17" si="6">C16/MIN($B16:$H16)</f>
        <v>3.683578465149091</v>
      </c>
      <c r="D17" s="33">
        <f t="shared" si="6"/>
        <v>1.9961944172111914</v>
      </c>
      <c r="E17" s="33">
        <f t="shared" si="6"/>
        <v>1.8179578710758795</v>
      </c>
      <c r="F17" s="33">
        <f t="shared" si="6"/>
        <v>1.3067393960896041</v>
      </c>
      <c r="G17" s="33">
        <f t="shared" si="6"/>
        <v>2.5827766423165737</v>
      </c>
      <c r="H17" s="33">
        <f t="shared" si="6"/>
        <v>1.7793898159518011</v>
      </c>
    </row>
    <row r="18" spans="1:8" x14ac:dyDescent="0.25">
      <c r="C18" s="5"/>
      <c r="D18" s="5"/>
      <c r="E18" s="5"/>
      <c r="F18" s="5"/>
    </row>
    <row r="19" spans="1:8" x14ac:dyDescent="0.25">
      <c r="A19" s="15" t="s">
        <v>17</v>
      </c>
      <c r="B19" s="15"/>
      <c r="C19" s="7"/>
      <c r="D19" s="7"/>
      <c r="E19" s="7"/>
      <c r="F19" s="7"/>
      <c r="G19" s="8"/>
    </row>
    <row r="20" spans="1:8" x14ac:dyDescent="0.25">
      <c r="A20" s="16" t="s">
        <v>9</v>
      </c>
      <c r="B20" s="10">
        <f>Paramètres!$B4*Paramètres!$B7*B14</f>
        <v>0.33743629857531876</v>
      </c>
      <c r="C20" s="10">
        <f>Paramètres!$B4*Paramètres!$B7*C14</f>
        <v>2.7105209242193076</v>
      </c>
      <c r="D20" s="10">
        <f>Paramètres!$B4*Paramètres!$B7*D14</f>
        <v>11.67069281728142</v>
      </c>
      <c r="E20" s="10">
        <f>Paramètres!$B4*Paramètres!$B7*E14</f>
        <v>20.747954284182487</v>
      </c>
      <c r="F20" s="10">
        <f>Paramètres!$B4*Paramètres!$B7*F14</f>
        <v>79.802968990589591</v>
      </c>
      <c r="G20" s="10">
        <f>Paramètres!$B4*Paramètres!$B7*G14</f>
        <v>5.1543579583843613</v>
      </c>
      <c r="H20" s="10">
        <f>Paramètres!$B4*Paramètres!$B7*H14</f>
        <v>79.802968990589591</v>
      </c>
    </row>
    <row r="22" spans="1:8" x14ac:dyDescent="0.25">
      <c r="A22" s="15" t="s">
        <v>10</v>
      </c>
      <c r="B22" s="15"/>
      <c r="C22" s="8"/>
      <c r="D22" s="8"/>
      <c r="E22" s="8"/>
      <c r="F22" s="8"/>
      <c r="G22" s="8"/>
    </row>
    <row r="23" spans="1:8" x14ac:dyDescent="0.25">
      <c r="A23" s="16" t="s">
        <v>10</v>
      </c>
      <c r="B23" s="10">
        <f>B4-B20</f>
        <v>-0.31096309356893814</v>
      </c>
      <c r="C23" s="10">
        <f t="shared" ref="C23:G23" si="7">C4-C20</f>
        <v>-2.2202763870641107</v>
      </c>
      <c r="D23" s="10">
        <f t="shared" ref="D23:F23" si="8">D4-D20</f>
        <v>-9.4449826185968249</v>
      </c>
      <c r="E23" s="10">
        <f t="shared" si="8"/>
        <v>-16.796583314711597</v>
      </c>
      <c r="F23" s="10">
        <f t="shared" si="8"/>
        <v>-64.977974187016429</v>
      </c>
      <c r="G23" s="10">
        <f t="shared" si="7"/>
        <v>-3.7032341284049783</v>
      </c>
      <c r="H23" s="10">
        <f t="shared" ref="H23" si="9">H4-H20</f>
        <v>-57.565476785229855</v>
      </c>
    </row>
    <row r="24" spans="1:8" x14ac:dyDescent="0.25">
      <c r="A24" s="18" t="s">
        <v>18</v>
      </c>
      <c r="B24" s="25">
        <f>B23/Paramètres!$B4</f>
        <v>-3.1715100322524996E-2</v>
      </c>
      <c r="C24" s="25">
        <f>C23/Paramètres!$B4</f>
        <v>-0.22644580599999997</v>
      </c>
      <c r="D24" s="25">
        <f>D23/Paramètres!$B4</f>
        <v>-0.96329299999999995</v>
      </c>
      <c r="E24" s="25">
        <f>E23/Paramètres!$B4</f>
        <v>-1.71308215</v>
      </c>
      <c r="F24" s="25">
        <f>F23/Paramètres!$B4</f>
        <v>-6.6270982400000005</v>
      </c>
      <c r="G24" s="25">
        <f>G23/Paramètres!$B4</f>
        <v>-0.37769254400000002</v>
      </c>
      <c r="H24" s="25">
        <f>H23/Paramètres!$B4</f>
        <v>-5.8710982400000011</v>
      </c>
    </row>
  </sheetData>
  <mergeCells count="2">
    <mergeCell ref="C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"/>
    </sheetView>
  </sheetViews>
  <sheetFormatPr baseColWidth="10" defaultRowHeight="15" x14ac:dyDescent="0.25"/>
  <cols>
    <col min="1" max="1" width="25.7109375" customWidth="1"/>
    <col min="2" max="4" width="11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>
        <v>43.552849999999999</v>
      </c>
      <c r="C2" s="2">
        <f>B2/180*PI()</f>
        <v>0.76014063112721242</v>
      </c>
      <c r="D2" s="4">
        <v>0</v>
      </c>
    </row>
    <row r="3" spans="1:4" x14ac:dyDescent="0.25">
      <c r="C3" s="5"/>
    </row>
    <row r="4" spans="1:4" x14ac:dyDescent="0.25">
      <c r="A4" s="6" t="s">
        <v>5</v>
      </c>
      <c r="B4" s="6">
        <f>9.780327*(1+0.0053024*(SIN(C2))^2-0.0000058*(SIN(2*C2))^2-0.0000003086*D2)</f>
        <v>9.8048907431039414</v>
      </c>
      <c r="C4" s="5"/>
    </row>
    <row r="5" spans="1:4" x14ac:dyDescent="0.25">
      <c r="C5" s="5"/>
    </row>
    <row r="6" spans="1:4" x14ac:dyDescent="0.25">
      <c r="A6" s="15" t="s">
        <v>17</v>
      </c>
      <c r="B6" s="15"/>
    </row>
    <row r="7" spans="1:4" x14ac:dyDescent="0.25">
      <c r="A7" s="6" t="s">
        <v>8</v>
      </c>
      <c r="B7" s="13">
        <v>1027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C9" sqref="C9"/>
    </sheetView>
  </sheetViews>
  <sheetFormatPr baseColWidth="10" defaultRowHeight="15" x14ac:dyDescent="0.25"/>
  <cols>
    <col min="1" max="1" width="17.42578125" customWidth="1"/>
    <col min="2" max="2" width="12" bestFit="1" customWidth="1"/>
  </cols>
  <sheetData>
    <row r="2" spans="1:3" x14ac:dyDescent="0.25">
      <c r="A2" t="s">
        <v>36</v>
      </c>
      <c r="B2" t="s">
        <v>27</v>
      </c>
    </row>
    <row r="3" spans="1:3" x14ac:dyDescent="0.25">
      <c r="A3" t="s">
        <v>31</v>
      </c>
      <c r="B3" t="s">
        <v>28</v>
      </c>
    </row>
    <row r="4" spans="1:3" x14ac:dyDescent="0.25">
      <c r="A4" t="s">
        <v>32</v>
      </c>
      <c r="B4" t="s">
        <v>29</v>
      </c>
    </row>
    <row r="5" spans="1:3" x14ac:dyDescent="0.25">
      <c r="A5" t="s">
        <v>30</v>
      </c>
      <c r="B5" t="s">
        <v>33</v>
      </c>
    </row>
    <row r="7" spans="1:3" ht="30" x14ac:dyDescent="0.25">
      <c r="B7" s="22" t="s">
        <v>34</v>
      </c>
      <c r="C7" s="22" t="s">
        <v>40</v>
      </c>
    </row>
    <row r="8" spans="1:3" x14ac:dyDescent="0.25">
      <c r="A8" t="s">
        <v>6</v>
      </c>
      <c r="B8" s="34">
        <v>2.7000000000000001E-3</v>
      </c>
      <c r="C8">
        <v>2.7000000000000001E-3</v>
      </c>
    </row>
    <row r="9" spans="1:3" x14ac:dyDescent="0.25">
      <c r="A9" t="s">
        <v>15</v>
      </c>
      <c r="B9" s="35">
        <f>(1.35+1.6)/2*1000</f>
        <v>1475</v>
      </c>
    </row>
    <row r="10" spans="1:3" x14ac:dyDescent="0.25">
      <c r="A10" t="s">
        <v>35</v>
      </c>
      <c r="B10" s="36">
        <v>0.04</v>
      </c>
    </row>
    <row r="11" spans="1:3" x14ac:dyDescent="0.25">
      <c r="A11" t="s">
        <v>28</v>
      </c>
      <c r="B11">
        <f>B8/(4*PI()*(B10/2)^2*B9)</f>
        <v>3.6416809012552326E-4</v>
      </c>
    </row>
    <row r="12" spans="1:3" x14ac:dyDescent="0.25">
      <c r="A12" t="s">
        <v>27</v>
      </c>
      <c r="B12" s="37">
        <f>(1311+1518)/2</f>
        <v>1414.5</v>
      </c>
    </row>
    <row r="13" spans="1:3" x14ac:dyDescent="0.25">
      <c r="A13" t="s">
        <v>33</v>
      </c>
      <c r="B13" s="38">
        <v>0.35</v>
      </c>
    </row>
    <row r="14" spans="1:3" x14ac:dyDescent="0.25">
      <c r="A14" t="s">
        <v>39</v>
      </c>
      <c r="B14" s="40">
        <f>(2*B12*(B11/(B10/2))^2)/(SQRT(3*(1-(B13)^2)))</f>
        <v>0.57808612161642503</v>
      </c>
    </row>
    <row r="16" spans="1:3" x14ac:dyDescent="0.25">
      <c r="A16" t="s">
        <v>37</v>
      </c>
      <c r="B16" s="39">
        <f>B14/0.01</f>
        <v>57.8086121616425</v>
      </c>
    </row>
    <row r="17" spans="1:2" x14ac:dyDescent="0.25">
      <c r="A17" t="s">
        <v>38</v>
      </c>
      <c r="B17" s="39">
        <f>B16/2</f>
        <v>28.90430608082125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Flotteurs</vt:lpstr>
      <vt:lpstr>Paramètres</vt:lpstr>
      <vt:lpstr>Resistance Sphère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lavirott</dc:creator>
  <cp:lastModifiedBy>lavirott</cp:lastModifiedBy>
  <dcterms:created xsi:type="dcterms:W3CDTF">2018-01-05T09:06:03Z</dcterms:created>
  <dcterms:modified xsi:type="dcterms:W3CDTF">2018-04-03T15:59:55Z</dcterms:modified>
</cp:coreProperties>
</file>